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alia/Downloads/"/>
    </mc:Choice>
  </mc:AlternateContent>
  <xr:revisionPtr revIDLastSave="0" documentId="13_ncr:1_{96494691-A808-9049-B11F-AE548611D62F}" xr6:coauthVersionLast="47" xr6:coauthVersionMax="47" xr10:uidLastSave="{00000000-0000-0000-0000-000000000000}"/>
  <bookViews>
    <workbookView xWindow="0" yWindow="500" windowWidth="19420" windowHeight="11620" tabRatio="685" xr2:uid="{00000000-000D-0000-FFFF-FFFF00000000}"/>
  </bookViews>
  <sheets>
    <sheet name="Comparables" sheetId="27" r:id="rId1"/>
  </sheets>
  <definedNames>
    <definedName name="CIQWBGuid" hidden="1">"2cd8126d-26c3-430c-b7fa-a069e3a1fc62"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27" l="1"/>
  <c r="F3" i="27"/>
  <c r="E3" i="27"/>
  <c r="K4" i="27"/>
  <c r="K5" i="27"/>
  <c r="C16" i="27"/>
  <c r="C12" i="27"/>
  <c r="C10" i="27"/>
  <c r="C8" i="27"/>
  <c r="C9" i="27"/>
  <c r="N3" i="27"/>
  <c r="M3" i="27"/>
  <c r="D20" i="27" l="1"/>
  <c r="C20" i="27"/>
  <c r="B20" i="27"/>
  <c r="D18" i="27"/>
  <c r="C18" i="27"/>
  <c r="B18" i="27"/>
  <c r="D11" i="27"/>
  <c r="C11" i="27"/>
  <c r="B11" i="27"/>
  <c r="D9" i="27"/>
  <c r="B9" i="27"/>
  <c r="E5" i="27"/>
  <c r="E4" i="27"/>
  <c r="D16" i="27" l="1"/>
  <c r="B16" i="27"/>
  <c r="N4" i="27"/>
  <c r="F4" i="27"/>
  <c r="M4" i="27" s="1"/>
  <c r="N5" i="27"/>
  <c r="F5" i="27"/>
  <c r="M5" i="27" s="1"/>
  <c r="D15" i="27" l="1"/>
  <c r="C15" i="27"/>
  <c r="C17" i="27" s="1"/>
  <c r="C19" i="27" s="1"/>
  <c r="C21" i="27" s="1"/>
  <c r="D17" i="27"/>
  <c r="D19" i="27" s="1"/>
  <c r="D21" i="27" s="1"/>
  <c r="B15" i="27"/>
  <c r="B17" i="27" s="1"/>
  <c r="B19" i="27" s="1"/>
  <c r="B21" i="27" s="1"/>
  <c r="D8" i="27"/>
  <c r="D10" i="27" s="1"/>
  <c r="D12" i="27" s="1"/>
  <c r="B8" i="27"/>
  <c r="B10" i="27" s="1"/>
  <c r="B12" i="27" s="1"/>
</calcChain>
</file>

<file path=xl/sharedStrings.xml><?xml version="1.0" encoding="utf-8"?>
<sst xmlns="http://schemas.openxmlformats.org/spreadsheetml/2006/main" count="48" uniqueCount="41">
  <si>
    <t>EV/EBITDA</t>
  </si>
  <si>
    <t>Recommendation</t>
  </si>
  <si>
    <t>Buy</t>
  </si>
  <si>
    <t>Comps</t>
  </si>
  <si>
    <t>Market Data</t>
  </si>
  <si>
    <t>Multiples</t>
  </si>
  <si>
    <t>Info</t>
  </si>
  <si>
    <t>Company Name</t>
  </si>
  <si>
    <t>Ticker</t>
  </si>
  <si>
    <t>Stock Price [EUR May 16]</t>
  </si>
  <si>
    <t>Shares Out [Mar 31]</t>
  </si>
  <si>
    <t>Market Cap [tEUR]</t>
  </si>
  <si>
    <t>EV [tEUR Mar 31]</t>
  </si>
  <si>
    <t>Net Debt [tEUR Mar 31]</t>
  </si>
  <si>
    <t>EBITDA Annual [tEUR 2024]</t>
  </si>
  <si>
    <t>EBITDA LTM [tEUR Mar 31]</t>
  </si>
  <si>
    <t>EBITDA Q-Old [tEUR Dec 31]</t>
  </si>
  <si>
    <t>EBITDA for Valuation</t>
  </si>
  <si>
    <t>Net Income LTM [tEUR Mar 31]</t>
  </si>
  <si>
    <t>P/E</t>
  </si>
  <si>
    <t>Primary Industry</t>
  </si>
  <si>
    <t>Loomis AB</t>
  </si>
  <si>
    <t>LOOMIS</t>
  </si>
  <si>
    <t>Security &amp; Alarm Services</t>
  </si>
  <si>
    <t>Prosegur Cash</t>
  </si>
  <si>
    <t>CASH</t>
  </si>
  <si>
    <t>The Brink's Co</t>
  </si>
  <si>
    <t>BCO</t>
  </si>
  <si>
    <t>All</t>
  </si>
  <si>
    <t>Pessimistic</t>
  </si>
  <si>
    <t>Optimistic</t>
  </si>
  <si>
    <t>MULTIPLE</t>
  </si>
  <si>
    <t>Loomis Net Income</t>
  </si>
  <si>
    <t>Loomis Mrkt. Cap</t>
  </si>
  <si>
    <t>Loomis Shares Out</t>
  </si>
  <si>
    <t>Share Price</t>
  </si>
  <si>
    <t>Loomis EBITDA</t>
  </si>
  <si>
    <t>Loomis EV</t>
  </si>
  <si>
    <t>Loomis NET DEBT</t>
  </si>
  <si>
    <t>Loomis MRKT CAP</t>
  </si>
  <si>
    <t>Loomis SHARES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</si>
</sst>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1"/>
      <color theme="1"/>
      <name val="Aptos Narrow"/>
      <family val="2"/>
    </font>
    <font>
      <sz val="11"/>
      <color theme="1"/>
      <name val="Aptos Narrow"/>
      <family val="2"/>
    </font>
    <font>
      <sz val="11"/>
      <color theme="1"/>
      <name val="Arial"/>
      <family val="2"/>
    </font>
    <font>
      <b/>
      <sz val="12"/>
      <color theme="1"/>
      <name val="Aptos Narrow"/>
      <family val="2"/>
    </font>
    <font>
      <b/>
      <sz val="11"/>
      <color theme="1"/>
      <name val="Calibri"/>
      <family val="2"/>
      <scheme val="minor"/>
    </font>
    <font>
      <sz val="12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0.79998168889431442"/>
        <bgColor indexed="64"/>
      </patternFill>
    </fill>
    <fill>
      <patternFill patternType="solid">
        <fgColor theme="2" tint="0.59999389629810485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uble">
        <color rgb="FF000000"/>
      </bottom>
      <diagonal/>
    </border>
    <border>
      <left/>
      <right/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3" fillId="0" borderId="0" applyNumberFormat="0" applyFill="0" applyBorder="0" applyAlignment="0" applyProtection="0"/>
    <xf numFmtId="0" fontId="1" fillId="0" borderId="0"/>
  </cellStyleXfs>
  <cellXfs count="44">
    <xf numFmtId="0" fontId="0" fillId="0" borderId="0" xfId="0"/>
    <xf numFmtId="0" fontId="5" fillId="0" borderId="0" xfId="0" applyFont="1"/>
    <xf numFmtId="0" fontId="6" fillId="0" borderId="3" xfId="0" applyFont="1" applyBorder="1"/>
    <xf numFmtId="2" fontId="5" fillId="0" borderId="0" xfId="0" applyNumberFormat="1" applyFont="1"/>
    <xf numFmtId="2" fontId="5" fillId="0" borderId="3" xfId="0" applyNumberFormat="1" applyFont="1" applyBorder="1"/>
    <xf numFmtId="3" fontId="6" fillId="0" borderId="3" xfId="0" applyNumberFormat="1" applyFont="1" applyBorder="1"/>
    <xf numFmtId="2" fontId="5" fillId="0" borderId="4" xfId="0" applyNumberFormat="1" applyFont="1" applyBorder="1"/>
    <xf numFmtId="0" fontId="4" fillId="0" borderId="8" xfId="0" applyFont="1" applyBorder="1"/>
    <xf numFmtId="2" fontId="5" fillId="0" borderId="9" xfId="0" applyNumberFormat="1" applyFont="1" applyBorder="1"/>
    <xf numFmtId="0" fontId="5" fillId="0" borderId="9" xfId="0" applyFont="1" applyBorder="1"/>
    <xf numFmtId="0" fontId="4" fillId="0" borderId="10" xfId="0" applyFont="1" applyBorder="1"/>
    <xf numFmtId="2" fontId="5" fillId="0" borderId="11" xfId="0" applyNumberFormat="1" applyFont="1" applyBorder="1"/>
    <xf numFmtId="0" fontId="7" fillId="0" borderId="8" xfId="0" applyFont="1" applyBorder="1" applyAlignment="1">
      <alignment horizontal="left" readingOrder="1"/>
    </xf>
    <xf numFmtId="0" fontId="7" fillId="0" borderId="10" xfId="0" applyFont="1" applyBorder="1" applyAlignment="1">
      <alignment horizontal="left" readingOrder="1"/>
    </xf>
    <xf numFmtId="0" fontId="4" fillId="2" borderId="5" xfId="0" applyFont="1" applyFill="1" applyBorder="1"/>
    <xf numFmtId="0" fontId="4" fillId="2" borderId="6" xfId="0" applyFont="1" applyFill="1" applyBorder="1"/>
    <xf numFmtId="0" fontId="4" fillId="2" borderId="7" xfId="0" applyFont="1" applyFill="1" applyBorder="1"/>
    <xf numFmtId="0" fontId="4" fillId="2" borderId="1" xfId="0" applyFont="1" applyFill="1" applyBorder="1"/>
    <xf numFmtId="0" fontId="4" fillId="2" borderId="2" xfId="0" applyFont="1" applyFill="1" applyBorder="1"/>
    <xf numFmtId="0" fontId="8" fillId="2" borderId="12" xfId="0" applyFont="1" applyFill="1" applyBorder="1"/>
    <xf numFmtId="10" fontId="5" fillId="0" borderId="0" xfId="2" applyNumberFormat="1" applyFont="1"/>
    <xf numFmtId="0" fontId="7" fillId="3" borderId="13" xfId="0" applyFont="1" applyFill="1" applyBorder="1" applyAlignment="1">
      <alignment horizontal="center"/>
    </xf>
    <xf numFmtId="0" fontId="9" fillId="3" borderId="14" xfId="0" applyFont="1" applyFill="1" applyBorder="1"/>
    <xf numFmtId="0" fontId="7" fillId="3" borderId="15" xfId="0" applyFont="1" applyFill="1" applyBorder="1" applyAlignment="1">
      <alignment horizontal="center"/>
    </xf>
    <xf numFmtId="0" fontId="9" fillId="3" borderId="16" xfId="0" applyFont="1" applyFill="1" applyBorder="1"/>
    <xf numFmtId="0" fontId="7" fillId="3" borderId="17" xfId="0" applyFont="1" applyFill="1" applyBorder="1" applyAlignment="1">
      <alignment horizontal="center"/>
    </xf>
    <xf numFmtId="0" fontId="4" fillId="2" borderId="18" xfId="0" applyFont="1" applyFill="1" applyBorder="1"/>
    <xf numFmtId="0" fontId="4" fillId="2" borderId="19" xfId="0" applyFont="1" applyFill="1" applyBorder="1"/>
    <xf numFmtId="0" fontId="5" fillId="0" borderId="20" xfId="0" applyFont="1" applyBorder="1"/>
    <xf numFmtId="0" fontId="5" fillId="0" borderId="0" xfId="0" applyFont="1" applyBorder="1"/>
    <xf numFmtId="0" fontId="5" fillId="0" borderId="0" xfId="0" applyFont="1" applyBorder="1" applyAlignment="1">
      <alignment horizontal="left" readingOrder="1"/>
    </xf>
    <xf numFmtId="43" fontId="5" fillId="0" borderId="0" xfId="1" applyFont="1" applyBorder="1"/>
    <xf numFmtId="2" fontId="5" fillId="0" borderId="0" xfId="0" applyNumberFormat="1" applyFont="1" applyBorder="1"/>
    <xf numFmtId="2" fontId="5" fillId="0" borderId="0" xfId="0" applyNumberFormat="1" applyFont="1" applyBorder="1" applyAlignment="1">
      <alignment horizontal="left" readingOrder="1"/>
    </xf>
    <xf numFmtId="0" fontId="5" fillId="0" borderId="21" xfId="0" applyFont="1" applyBorder="1"/>
    <xf numFmtId="0" fontId="5" fillId="0" borderId="22" xfId="0" applyFont="1" applyBorder="1"/>
    <xf numFmtId="0" fontId="5" fillId="0" borderId="23" xfId="0" applyFont="1" applyBorder="1"/>
    <xf numFmtId="0" fontId="6" fillId="0" borderId="24" xfId="0" applyFont="1" applyBorder="1"/>
    <xf numFmtId="0" fontId="5" fillId="0" borderId="23" xfId="0" applyFont="1" applyBorder="1" applyAlignment="1">
      <alignment horizontal="left" readingOrder="1"/>
    </xf>
    <xf numFmtId="43" fontId="5" fillId="0" borderId="23" xfId="1" applyFont="1" applyBorder="1"/>
    <xf numFmtId="2" fontId="5" fillId="0" borderId="23" xfId="0" applyNumberFormat="1" applyFont="1" applyBorder="1"/>
    <xf numFmtId="2" fontId="5" fillId="0" borderId="24" xfId="0" applyNumberFormat="1" applyFont="1" applyBorder="1"/>
    <xf numFmtId="2" fontId="5" fillId="0" borderId="23" xfId="0" applyNumberFormat="1" applyFont="1" applyBorder="1" applyAlignment="1">
      <alignment horizontal="left" readingOrder="1"/>
    </xf>
    <xf numFmtId="0" fontId="5" fillId="0" borderId="25" xfId="0" applyFont="1" applyBorder="1"/>
  </cellXfs>
  <cellStyles count="7">
    <cellStyle name="Comma" xfId="1" builtinId="3"/>
    <cellStyle name="Hyperlink 2" xfId="5" xr:uid="{00000000-0005-0000-0000-000002000000}"/>
    <cellStyle name="Hyperlink 3" xfId="3" xr:uid="{00000000-0005-0000-0000-000003000000}"/>
    <cellStyle name="Normal" xfId="0" builtinId="0"/>
    <cellStyle name="Normal 2" xfId="4" xr:uid="{00000000-0005-0000-0000-000005000000}"/>
    <cellStyle name="Normal 2 2 2" xfId="6" xr:uid="{65687AD3-88B9-461F-8736-3AEEF1815662}"/>
    <cellStyle name="Per cent" xfId="2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CFI">
      <a:dk1>
        <a:sysClr val="windowText" lastClr="000000"/>
      </a:dk1>
      <a:lt1>
        <a:sysClr val="window" lastClr="FFFFFF"/>
      </a:lt1>
      <a:dk2>
        <a:srgbClr val="FA621C"/>
      </a:dk2>
      <a:lt2>
        <a:srgbClr val="132E57"/>
      </a:lt2>
      <a:accent1>
        <a:srgbClr val="E6E7E8"/>
      </a:accent1>
      <a:accent2>
        <a:srgbClr val="F57A16"/>
      </a:accent2>
      <a:accent3>
        <a:srgbClr val="1E8496"/>
      </a:accent3>
      <a:accent4>
        <a:srgbClr val="E6E7E8"/>
      </a:accent4>
      <a:accent5>
        <a:srgbClr val="ED942D"/>
      </a:accent5>
      <a:accent6>
        <a:srgbClr val="1E2A39"/>
      </a:accent6>
      <a:hlink>
        <a:srgbClr val="E6E7E8"/>
      </a:hlink>
      <a:folHlink>
        <a:srgbClr val="676767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F92D8-7D85-42C2-B251-BB2430515FA1}">
  <dimension ref="A1:O24"/>
  <sheetViews>
    <sheetView tabSelected="1" workbookViewId="0">
      <selection activeCell="F19" sqref="F19"/>
    </sheetView>
  </sheetViews>
  <sheetFormatPr baseColWidth="10" defaultColWidth="8.83203125" defaultRowHeight="15" x14ac:dyDescent="0.2"/>
  <cols>
    <col min="1" max="1" width="20.6640625" bestFit="1" customWidth="1"/>
    <col min="2" max="2" width="12.5" bestFit="1" customWidth="1"/>
    <col min="3" max="3" width="23.5" bestFit="1" customWidth="1"/>
    <col min="4" max="4" width="18.6640625" bestFit="1" customWidth="1"/>
    <col min="5" max="5" width="17.5" bestFit="1" customWidth="1"/>
    <col min="6" max="6" width="15.83203125" bestFit="1" customWidth="1"/>
    <col min="7" max="7" width="21.6640625" bestFit="1" customWidth="1"/>
    <col min="8" max="8" width="25.33203125" bestFit="1" customWidth="1"/>
    <col min="9" max="9" width="24.1640625" bestFit="1" customWidth="1"/>
    <col min="10" max="10" width="26.1640625" bestFit="1" customWidth="1"/>
    <col min="11" max="11" width="19.5" bestFit="1" customWidth="1"/>
    <col min="12" max="12" width="28.1640625" bestFit="1" customWidth="1"/>
    <col min="13" max="13" width="10.5" bestFit="1" customWidth="1"/>
    <col min="14" max="14" width="6" bestFit="1" customWidth="1"/>
    <col min="15" max="15" width="23.33203125" bestFit="1" customWidth="1"/>
  </cols>
  <sheetData>
    <row r="1" spans="1:15" ht="16" x14ac:dyDescent="0.2">
      <c r="A1" s="21" t="s">
        <v>3</v>
      </c>
      <c r="B1" s="22"/>
      <c r="C1" s="23" t="s">
        <v>4</v>
      </c>
      <c r="D1" s="24"/>
      <c r="E1" s="24"/>
      <c r="F1" s="24"/>
      <c r="G1" s="24"/>
      <c r="H1" s="24"/>
      <c r="I1" s="24"/>
      <c r="J1" s="24"/>
      <c r="K1" s="24"/>
      <c r="L1" s="24"/>
      <c r="M1" s="23" t="s">
        <v>5</v>
      </c>
      <c r="N1" s="24"/>
      <c r="O1" s="25" t="s">
        <v>6</v>
      </c>
    </row>
    <row r="2" spans="1:15" ht="16" thickBot="1" x14ac:dyDescent="0.25">
      <c r="A2" s="26" t="s">
        <v>7</v>
      </c>
      <c r="B2" s="17" t="s">
        <v>8</v>
      </c>
      <c r="C2" s="18" t="s">
        <v>9</v>
      </c>
      <c r="D2" s="17" t="s">
        <v>10</v>
      </c>
      <c r="E2" s="17" t="s">
        <v>11</v>
      </c>
      <c r="F2" s="17" t="s">
        <v>12</v>
      </c>
      <c r="G2" s="17" t="s">
        <v>13</v>
      </c>
      <c r="H2" s="17" t="s">
        <v>14</v>
      </c>
      <c r="I2" s="17" t="s">
        <v>15</v>
      </c>
      <c r="J2" s="17" t="s">
        <v>16</v>
      </c>
      <c r="K2" s="17" t="s">
        <v>17</v>
      </c>
      <c r="L2" s="17" t="s">
        <v>18</v>
      </c>
      <c r="M2" s="18" t="s">
        <v>0</v>
      </c>
      <c r="N2" s="17" t="s">
        <v>19</v>
      </c>
      <c r="O2" s="27" t="s">
        <v>20</v>
      </c>
    </row>
    <row r="3" spans="1:15" ht="16" thickTop="1" x14ac:dyDescent="0.2">
      <c r="A3" s="28" t="s">
        <v>21</v>
      </c>
      <c r="B3" s="29" t="s">
        <v>22</v>
      </c>
      <c r="C3" s="2">
        <v>33.57</v>
      </c>
      <c r="D3" s="30">
        <v>68485.350000000006</v>
      </c>
      <c r="E3" s="30">
        <f>C3*D3</f>
        <v>2299053.1995000001</v>
      </c>
      <c r="F3" s="30">
        <f>E3+G3</f>
        <v>2750829.8295</v>
      </c>
      <c r="G3" s="29">
        <v>451776.63</v>
      </c>
      <c r="H3" s="31">
        <v>562599.86</v>
      </c>
      <c r="I3" s="30">
        <v>151569.09</v>
      </c>
      <c r="J3" s="30">
        <v>164390.64000000001</v>
      </c>
      <c r="K3" s="32">
        <f>H3+I3-J3</f>
        <v>549778.30999999994</v>
      </c>
      <c r="L3" s="32">
        <v>152393.32999999999</v>
      </c>
      <c r="M3" s="4">
        <f>F3/K3</f>
        <v>5.0035255656047983</v>
      </c>
      <c r="N3" s="33">
        <f>E3/L3</f>
        <v>15.086311188947708</v>
      </c>
      <c r="O3" s="34" t="s">
        <v>23</v>
      </c>
    </row>
    <row r="4" spans="1:15" x14ac:dyDescent="0.2">
      <c r="A4" s="28" t="s">
        <v>24</v>
      </c>
      <c r="B4" s="29" t="s">
        <v>25</v>
      </c>
      <c r="C4" s="5">
        <v>0.87</v>
      </c>
      <c r="D4" s="30">
        <v>2300000</v>
      </c>
      <c r="E4" s="30">
        <f t="shared" ref="E4:E5" si="0">C4*D4</f>
        <v>2001000</v>
      </c>
      <c r="F4" s="30">
        <f t="shared" ref="F4:F5" si="1">E4+G4</f>
        <v>2916100</v>
      </c>
      <c r="G4" s="29">
        <v>915100</v>
      </c>
      <c r="H4" s="31">
        <v>387494</v>
      </c>
      <c r="I4" s="30">
        <v>342114</v>
      </c>
      <c r="J4" s="30">
        <v>332414</v>
      </c>
      <c r="K4" s="32">
        <f t="shared" ref="K4:K5" si="2">H4+I4-J4</f>
        <v>397194</v>
      </c>
      <c r="L4" s="32">
        <v>94371</v>
      </c>
      <c r="M4" s="4">
        <f t="shared" ref="M4:M5" si="3">F4/K4</f>
        <v>7.3417523930371553</v>
      </c>
      <c r="N4" s="33">
        <f t="shared" ref="N4:N5" si="4">E4/L4</f>
        <v>21.203547700034967</v>
      </c>
      <c r="O4" s="34" t="s">
        <v>23</v>
      </c>
    </row>
    <row r="5" spans="1:15" ht="16" thickBot="1" x14ac:dyDescent="0.25">
      <c r="A5" s="35" t="s">
        <v>26</v>
      </c>
      <c r="B5" s="36" t="s">
        <v>27</v>
      </c>
      <c r="C5" s="37">
        <v>78.849999999999994</v>
      </c>
      <c r="D5" s="38">
        <v>42700</v>
      </c>
      <c r="E5" s="38">
        <f t="shared" si="0"/>
        <v>3366894.9999999995</v>
      </c>
      <c r="F5" s="38">
        <f t="shared" si="1"/>
        <v>6005136.459999999</v>
      </c>
      <c r="G5" s="36">
        <v>2638241.46</v>
      </c>
      <c r="H5" s="39">
        <v>738037.18</v>
      </c>
      <c r="I5" s="38">
        <v>672795.54</v>
      </c>
      <c r="J5" s="38">
        <v>664809.56999999995</v>
      </c>
      <c r="K5" s="40">
        <f t="shared" si="2"/>
        <v>746023.15000000026</v>
      </c>
      <c r="L5" s="40">
        <v>148233.96</v>
      </c>
      <c r="M5" s="41">
        <f t="shared" si="3"/>
        <v>8.0495309830532698</v>
      </c>
      <c r="N5" s="42">
        <f t="shared" si="4"/>
        <v>22.713384976020336</v>
      </c>
      <c r="O5" s="43" t="s">
        <v>23</v>
      </c>
    </row>
    <row r="6" spans="1:15" ht="16" thickBo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2">
      <c r="A7" s="14"/>
      <c r="B7" s="15" t="s">
        <v>28</v>
      </c>
      <c r="C7" s="15" t="s">
        <v>29</v>
      </c>
      <c r="D7" s="16" t="s">
        <v>30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2">
      <c r="A8" s="7" t="s">
        <v>31</v>
      </c>
      <c r="B8" s="3">
        <f>MEDIAN(N4:N5)</f>
        <v>21.958466338027652</v>
      </c>
      <c r="C8" s="3">
        <f>QUARTILE(N4:N5,1)</f>
        <v>21.581007019031311</v>
      </c>
      <c r="D8" s="8">
        <f>QUARTILE(N4:N5,3)</f>
        <v>22.335925657023992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2">
      <c r="A9" s="7" t="s">
        <v>32</v>
      </c>
      <c r="B9" s="3">
        <f t="shared" ref="B9:D9" si="5">$L$3</f>
        <v>152393.32999999999</v>
      </c>
      <c r="C9" s="3">
        <f>$L$3</f>
        <v>152393.32999999999</v>
      </c>
      <c r="D9" s="8">
        <f t="shared" si="5"/>
        <v>152393.32999999999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2">
      <c r="A10" s="7" t="s">
        <v>33</v>
      </c>
      <c r="B10" s="3">
        <f t="shared" ref="B10:D10" si="6">B9*B8</f>
        <v>3346323.8069449393</v>
      </c>
      <c r="C10" s="3">
        <f>C9*C8</f>
        <v>3288801.5243835547</v>
      </c>
      <c r="D10" s="8">
        <f t="shared" si="6"/>
        <v>3403846.0895063239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2">
      <c r="A11" s="7" t="s">
        <v>34</v>
      </c>
      <c r="B11" s="1">
        <f t="shared" ref="B11:D11" si="7">$D$3</f>
        <v>68485.350000000006</v>
      </c>
      <c r="C11" s="1">
        <f t="shared" si="7"/>
        <v>68485.350000000006</v>
      </c>
      <c r="D11" s="9">
        <f t="shared" si="7"/>
        <v>68485.350000000006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">
      <c r="A12" s="10" t="s">
        <v>35</v>
      </c>
      <c r="B12" s="6">
        <f t="shared" ref="B12:D12" si="8">B10/B11</f>
        <v>48.861892462328647</v>
      </c>
      <c r="C12" s="6">
        <f>C10/C11</f>
        <v>48.021971478331565</v>
      </c>
      <c r="D12" s="11">
        <f t="shared" si="8"/>
        <v>49.70181344632573</v>
      </c>
      <c r="E12" s="20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">
      <c r="A14" s="14"/>
      <c r="B14" s="15" t="s">
        <v>28</v>
      </c>
      <c r="C14" s="15" t="s">
        <v>29</v>
      </c>
      <c r="D14" s="16" t="s">
        <v>30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16" x14ac:dyDescent="0.2">
      <c r="A15" s="12" t="s">
        <v>31</v>
      </c>
      <c r="B15" s="3">
        <f>MEDIAN(M4:M5)</f>
        <v>7.6956416880452121</v>
      </c>
      <c r="C15" s="3">
        <f>QUARTILE(M4:M5,1)</f>
        <v>7.5186970405411842</v>
      </c>
      <c r="D15" s="8">
        <f>QUARTILE(M4:M5,3)</f>
        <v>7.8725863355492409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6" x14ac:dyDescent="0.2">
      <c r="A16" s="12" t="s">
        <v>36</v>
      </c>
      <c r="B16" s="3">
        <f t="shared" ref="B16:D16" si="9">$K$3</f>
        <v>549778.30999999994</v>
      </c>
      <c r="C16" s="3">
        <f>$K$3</f>
        <v>549778.30999999994</v>
      </c>
      <c r="D16" s="8">
        <f t="shared" si="9"/>
        <v>549778.30999999994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6" x14ac:dyDescent="0.2">
      <c r="A17" s="12" t="s">
        <v>37</v>
      </c>
      <c r="B17" s="1">
        <f t="shared" ref="B17:D17" si="10">B15*B16</f>
        <v>4230896.8816190436</v>
      </c>
      <c r="C17" s="3">
        <f>C15*C16</f>
        <v>4133616.5523507334</v>
      </c>
      <c r="D17" s="9">
        <f t="shared" si="10"/>
        <v>4328177.2108873539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16" x14ac:dyDescent="0.2">
      <c r="A18" s="12" t="s">
        <v>38</v>
      </c>
      <c r="B18" s="1">
        <f t="shared" ref="B18:D18" si="11">$G$3</f>
        <v>451776.63</v>
      </c>
      <c r="C18" s="1">
        <f t="shared" si="11"/>
        <v>451776.63</v>
      </c>
      <c r="D18" s="9">
        <f t="shared" si="11"/>
        <v>451776.63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6" x14ac:dyDescent="0.2">
      <c r="A19" s="12" t="s">
        <v>39</v>
      </c>
      <c r="B19" s="1">
        <f t="shared" ref="B19:D19" si="12">B17-B18</f>
        <v>3779120.2516190438</v>
      </c>
      <c r="C19" s="3">
        <f>C17-C18</f>
        <v>3681839.9223507335</v>
      </c>
      <c r="D19" s="8">
        <f t="shared" si="12"/>
        <v>3876400.580887354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6" x14ac:dyDescent="0.2">
      <c r="A20" s="12" t="s">
        <v>40</v>
      </c>
      <c r="B20" s="1">
        <f t="shared" ref="B20:D20" si="13">$D$3</f>
        <v>68485.350000000006</v>
      </c>
      <c r="C20" s="1">
        <f t="shared" si="13"/>
        <v>68485.350000000006</v>
      </c>
      <c r="D20" s="9">
        <f t="shared" si="13"/>
        <v>68485.350000000006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6" x14ac:dyDescent="0.2">
      <c r="A21" s="13" t="s">
        <v>35</v>
      </c>
      <c r="B21" s="6">
        <f>B19/B20</f>
        <v>55.18144028787242</v>
      </c>
      <c r="C21" s="6">
        <f>C19/C20</f>
        <v>53.760985704982645</v>
      </c>
      <c r="D21" s="11">
        <f t="shared" ref="D21" si="14">D19/D20</f>
        <v>56.601894870762195</v>
      </c>
      <c r="E21" s="20"/>
      <c r="F21" s="1"/>
      <c r="G21" s="1"/>
      <c r="H21" s="1"/>
      <c r="I21" s="1"/>
      <c r="J21" s="1"/>
      <c r="K21" s="1"/>
      <c r="L21" s="1"/>
      <c r="M21" s="1"/>
      <c r="N21" s="1"/>
      <c r="O21" s="1"/>
    </row>
    <row r="24" spans="1:15" x14ac:dyDescent="0.2">
      <c r="A24" s="19" t="s">
        <v>1</v>
      </c>
      <c r="B24" s="19" t="s">
        <v>2</v>
      </c>
    </row>
  </sheetData>
  <mergeCells count="3">
    <mergeCell ref="A1:B1"/>
    <mergeCell ref="C1:L1"/>
    <mergeCell ref="M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Tim Vipond</dc:creator>
  <cp:keywords/>
  <dc:description/>
  <cp:lastModifiedBy>Alia Rezai</cp:lastModifiedBy>
  <cp:revision/>
  <dcterms:created xsi:type="dcterms:W3CDTF">2014-11-08T22:00:02Z</dcterms:created>
  <dcterms:modified xsi:type="dcterms:W3CDTF">2025-07-07T19:00:27Z</dcterms:modified>
  <cp:category/>
  <cp:contentStatus/>
</cp:coreProperties>
</file>